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341" windowWidth="9720" windowHeight="5850" activeTab="1"/>
  </bookViews>
  <sheets>
    <sheet name="Sheet1" sheetId="1" r:id="rId1"/>
    <sheet name="FCAWKSH22" sheetId="2" r:id="rId2"/>
  </sheets>
  <definedNames/>
  <calcPr fullCalcOnLoad="1"/>
</workbook>
</file>

<file path=xl/sharedStrings.xml><?xml version="1.0" encoding="utf-8"?>
<sst xmlns="http://schemas.openxmlformats.org/spreadsheetml/2006/main" count="149" uniqueCount="77">
  <si>
    <t>Forest Conservation Worksheet 2.2</t>
  </si>
  <si>
    <t>Net Tract Area</t>
  </si>
  <si>
    <t>A.</t>
  </si>
  <si>
    <t>Total Tract Area</t>
  </si>
  <si>
    <t>A =</t>
  </si>
  <si>
    <t>B.</t>
  </si>
  <si>
    <t>Deductions</t>
  </si>
  <si>
    <t>B =</t>
  </si>
  <si>
    <t>C.</t>
  </si>
  <si>
    <t>C =</t>
  </si>
  <si>
    <t>Land Use Category</t>
  </si>
  <si>
    <t>Input the number "1" under the appropriate land use</t>
  </si>
  <si>
    <t>zoning, and limit to only one entry</t>
  </si>
  <si>
    <t>ARA</t>
  </si>
  <si>
    <t>MDR</t>
  </si>
  <si>
    <t>IDA</t>
  </si>
  <si>
    <t>HDR</t>
  </si>
  <si>
    <t>MPD</t>
  </si>
  <si>
    <t>CIA</t>
  </si>
  <si>
    <t>D.</t>
  </si>
  <si>
    <t xml:space="preserve">Afforestation Threshold (   Net Tract Area x </t>
  </si>
  <si>
    <t>)</t>
  </si>
  <si>
    <t>D =</t>
  </si>
  <si>
    <t>E.</t>
  </si>
  <si>
    <t>Conservation Threshold (   Net Tract Area x</t>
  </si>
  <si>
    <t>E =</t>
  </si>
  <si>
    <t>Existing Forest Cover</t>
  </si>
  <si>
    <t>F.</t>
  </si>
  <si>
    <t>Existing Forest Cover within the Net Tract Area</t>
  </si>
  <si>
    <t>F =</t>
  </si>
  <si>
    <t>G.</t>
  </si>
  <si>
    <t>Area of Forest Above Conservation Threshold</t>
  </si>
  <si>
    <t>G =</t>
  </si>
  <si>
    <t>Break Even Point</t>
  </si>
  <si>
    <t>H.</t>
  </si>
  <si>
    <t xml:space="preserve">Break Even Point </t>
  </si>
  <si>
    <t>H =</t>
  </si>
  <si>
    <t>I.</t>
  </si>
  <si>
    <t>Forest Clearing Permitted Without Mitigation</t>
  </si>
  <si>
    <t>I =</t>
  </si>
  <si>
    <t>Proposed Forest Clearing</t>
  </si>
  <si>
    <t>J.</t>
  </si>
  <si>
    <t>Total Area of Forest to be Cleared</t>
  </si>
  <si>
    <t>J =</t>
  </si>
  <si>
    <t>K.</t>
  </si>
  <si>
    <t>Total Area of Forest to be Retained</t>
  </si>
  <si>
    <t>K =</t>
  </si>
  <si>
    <t>Planting Requirements</t>
  </si>
  <si>
    <t>L.</t>
  </si>
  <si>
    <t>Reforestation for Clearing Above the Conservation Threshold</t>
  </si>
  <si>
    <t>L =</t>
  </si>
  <si>
    <t>M.</t>
  </si>
  <si>
    <t>Reforestation for Clearing Below the Conservation Threshold</t>
  </si>
  <si>
    <t>M =</t>
  </si>
  <si>
    <t>N.</t>
  </si>
  <si>
    <t>Credit for Retention above the Conservation Threshold</t>
  </si>
  <si>
    <t>N =</t>
  </si>
  <si>
    <t>P.</t>
  </si>
  <si>
    <t>Total Reforestation Required</t>
  </si>
  <si>
    <t>P =</t>
  </si>
  <si>
    <t>Q.</t>
  </si>
  <si>
    <t xml:space="preserve">Total Afforestation Required </t>
  </si>
  <si>
    <t>Q =</t>
  </si>
  <si>
    <t>R.</t>
  </si>
  <si>
    <t>Total Planting Requirement</t>
  </si>
  <si>
    <t>R =</t>
  </si>
  <si>
    <t>or</t>
  </si>
  <si>
    <t>GreaterT</t>
  </si>
  <si>
    <t>subT</t>
  </si>
  <si>
    <t>SubR</t>
  </si>
  <si>
    <t>Result</t>
  </si>
  <si>
    <t>Sq. Ft.</t>
  </si>
  <si>
    <t>PIL</t>
  </si>
  <si>
    <t>Convert Planting Requirement to:</t>
  </si>
  <si>
    <t>If Project is inside a Priority Funding Area:</t>
  </si>
  <si>
    <t>If Project is outside of a Priority Funding Area:</t>
  </si>
  <si>
    <t>**PIL Calculation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</si>
</sst>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m/d/yy\ h:mm"/>
    <numFmt numFmtId="166" formatCode="&quot;$&quot;#,##0\ ;\(&quot;$&quot;#,##0\)"/>
    <numFmt numFmtId="167" formatCode="&quot;$&quot;#,##0\ ;[Red]\(&quot;$&quot;#,##0\)"/>
    <numFmt numFmtId="168" formatCode="&quot;$&quot;#,##0.00\ ;\(&quot;$&quot;#,##0.00\)"/>
    <numFmt numFmtId="169" formatCode="&quot;$&quot;#,##0.00\ ;[Red]\(&quot;$&quot;#,##0.00\)"/>
    <numFmt numFmtId="170" formatCode="#\ ??"/>
    <numFmt numFmtId="171" formatCode="m/d"/>
  </numFmts>
  <fonts count="3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14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4" applyNumberFormat="0" applyFill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0" fontId="31" fillId="27" borderId="6" applyNumberFormat="0" applyAlignment="0" applyProtection="0"/>
    <xf numFmtId="10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33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4" fillId="0" borderId="0" xfId="0" applyFont="1" applyBorder="1" applyAlignment="1">
      <alignment/>
    </xf>
    <xf numFmtId="9" fontId="0" fillId="0" borderId="0" xfId="0" applyNumberFormat="1" applyFont="1" applyAlignment="1">
      <alignment horizontal="center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2" fontId="0" fillId="0" borderId="0" xfId="0" applyNumberFormat="1" applyFont="1" applyAlignment="1" applyProtection="1">
      <alignment horizontal="center"/>
      <protection locked="0"/>
    </xf>
    <xf numFmtId="2" fontId="4" fillId="0" borderId="0" xfId="0" applyNumberFormat="1" applyFont="1" applyBorder="1" applyAlignment="1" applyProtection="1">
      <alignment horizontal="center"/>
      <protection locked="0"/>
    </xf>
    <xf numFmtId="2" fontId="0" fillId="0" borderId="8" xfId="0" applyNumberFormat="1" applyFont="1" applyFill="1" applyBorder="1" applyAlignment="1" applyProtection="1">
      <alignment horizontal="center"/>
      <protection locked="0"/>
    </xf>
    <xf numFmtId="2" fontId="0" fillId="0" borderId="8" xfId="0" applyNumberFormat="1" applyFont="1" applyFill="1" applyBorder="1" applyAlignment="1">
      <alignment horizontal="center"/>
    </xf>
    <xf numFmtId="0" fontId="4" fillId="0" borderId="0" xfId="0" applyFont="1" applyBorder="1" applyAlignment="1" applyProtection="1">
      <alignment/>
      <protection locked="0"/>
    </xf>
    <xf numFmtId="2" fontId="0" fillId="0" borderId="9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2"/>
  <sheetViews>
    <sheetView zoomScalePageLayoutView="0" workbookViewId="0" topLeftCell="A22">
      <selection activeCell="M40" sqref="M40:N42"/>
    </sheetView>
  </sheetViews>
  <sheetFormatPr defaultColWidth="9.140625" defaultRowHeight="12.75"/>
  <sheetData>
    <row r="1" spans="1:254" s="1" customFormat="1" ht="18">
      <c r="A1" s="2" t="s">
        <v>0</v>
      </c>
      <c r="B1" s="2"/>
      <c r="C1" s="11"/>
      <c r="D1" s="2"/>
      <c r="E1" s="2"/>
      <c r="F1" s="2"/>
      <c r="G1" s="2"/>
      <c r="H1" s="14"/>
      <c r="I1" s="8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</row>
    <row r="2" spans="8:9" s="1" customFormat="1" ht="12.75">
      <c r="H2" s="5"/>
      <c r="I2" s="7"/>
    </row>
    <row r="3" spans="1:9" s="1" customFormat="1" ht="12.75">
      <c r="A3" s="6" t="s">
        <v>1</v>
      </c>
      <c r="H3" s="5"/>
      <c r="I3" s="7"/>
    </row>
    <row r="4" spans="1:9" s="1" customFormat="1" ht="12.75">
      <c r="A4" t="s">
        <v>2</v>
      </c>
      <c r="B4" t="s">
        <v>3</v>
      </c>
      <c r="H4" s="5" t="s">
        <v>4</v>
      </c>
      <c r="I4" s="9">
        <v>0</v>
      </c>
    </row>
    <row r="5" spans="1:9" s="1" customFormat="1" ht="12.75">
      <c r="A5" t="s">
        <v>5</v>
      </c>
      <c r="B5" t="s">
        <v>6</v>
      </c>
      <c r="H5" s="5" t="s">
        <v>7</v>
      </c>
      <c r="I5" s="9">
        <v>0</v>
      </c>
    </row>
    <row r="6" spans="1:9" s="1" customFormat="1" ht="12.75">
      <c r="A6" t="s">
        <v>8</v>
      </c>
      <c r="B6" t="s">
        <v>1</v>
      </c>
      <c r="H6" s="5" t="s">
        <v>9</v>
      </c>
      <c r="I6" s="10">
        <f>SUM(I4-I5)</f>
        <v>0</v>
      </c>
    </row>
    <row r="7" spans="1:9" s="1" customFormat="1" ht="12.75">
      <c r="A7" s="6" t="s">
        <v>10</v>
      </c>
      <c r="H7" s="5"/>
      <c r="I7" s="15"/>
    </row>
    <row r="8" spans="1:9" s="1" customFormat="1" ht="12.75">
      <c r="A8"/>
      <c r="B8"/>
      <c r="C8" t="s">
        <v>11</v>
      </c>
      <c r="D8"/>
      <c r="E8"/>
      <c r="F8"/>
      <c r="G8"/>
      <c r="H8" s="5"/>
      <c r="I8" s="15"/>
    </row>
    <row r="9" spans="3:9" s="1" customFormat="1" ht="12.75">
      <c r="C9" t="s">
        <v>12</v>
      </c>
      <c r="H9" s="5"/>
      <c r="I9" s="15"/>
    </row>
    <row r="10" spans="1:256" s="1" customFormat="1" ht="12.75">
      <c r="A10" s="5"/>
      <c r="B10" s="5" t="s">
        <v>13</v>
      </c>
      <c r="C10" s="5" t="s">
        <v>14</v>
      </c>
      <c r="D10" s="5" t="s">
        <v>15</v>
      </c>
      <c r="E10" s="5" t="s">
        <v>16</v>
      </c>
      <c r="F10" s="5" t="s">
        <v>17</v>
      </c>
      <c r="G10" s="5" t="s">
        <v>18</v>
      </c>
      <c r="H10" s="5"/>
      <c r="I10" s="15"/>
      <c r="J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1:256" s="1" customFormat="1" ht="12.75">
      <c r="A11" s="4"/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5"/>
      <c r="I11" s="15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1:9" s="1" customFormat="1" ht="12.75">
      <c r="A12"/>
      <c r="B12"/>
      <c r="C12"/>
      <c r="D12"/>
      <c r="E12"/>
      <c r="F12"/>
      <c r="G12"/>
      <c r="H12" s="5"/>
      <c r="I12" s="15"/>
    </row>
    <row r="13" spans="1:9" s="1" customFormat="1" ht="12.75">
      <c r="A13" t="s">
        <v>19</v>
      </c>
      <c r="B13" t="s">
        <v>20</v>
      </c>
      <c r="F13" s="3">
        <f>SUM((B11*0.2)+(C11*0.2)+(D11*0.15)+(E11*0.15)+(F11*0.15)+(G11*0.15))</f>
        <v>0</v>
      </c>
      <c r="G13" t="s">
        <v>21</v>
      </c>
      <c r="H13" s="5" t="s">
        <v>22</v>
      </c>
      <c r="I13" s="10">
        <f>SUM(I6*F13)</f>
        <v>0</v>
      </c>
    </row>
    <row r="14" spans="1:9" s="1" customFormat="1" ht="12.75">
      <c r="A14" t="s">
        <v>23</v>
      </c>
      <c r="B14" t="s">
        <v>24</v>
      </c>
      <c r="F14" s="3">
        <f>SUM((B11*0.5)+(C11*0.25)+(D11*0.2)+(E11*0.2)+(F11*0.15)+(G11*0.15))</f>
        <v>0</v>
      </c>
      <c r="G14" t="s">
        <v>21</v>
      </c>
      <c r="H14" s="5" t="s">
        <v>25</v>
      </c>
      <c r="I14" s="10">
        <f>SUM(I6*F14)</f>
        <v>0</v>
      </c>
    </row>
    <row r="15" spans="1:9" s="1" customFormat="1" ht="12.75">
      <c r="A15" s="6" t="s">
        <v>26</v>
      </c>
      <c r="H15" s="5"/>
      <c r="I15" s="15"/>
    </row>
    <row r="16" spans="1:9" s="1" customFormat="1" ht="12.75">
      <c r="A16" t="s">
        <v>27</v>
      </c>
      <c r="B16" t="s">
        <v>28</v>
      </c>
      <c r="H16" s="5" t="s">
        <v>29</v>
      </c>
      <c r="I16" s="9">
        <v>0</v>
      </c>
    </row>
    <row r="17" spans="1:9" s="1" customFormat="1" ht="12.75">
      <c r="A17" t="s">
        <v>30</v>
      </c>
      <c r="B17" t="s">
        <v>31</v>
      </c>
      <c r="H17" s="5" t="s">
        <v>32</v>
      </c>
      <c r="I17" s="10">
        <f>IF(I16&gt;I14,I16-I14,0)</f>
        <v>0</v>
      </c>
    </row>
    <row r="18" spans="1:9" s="1" customFormat="1" ht="12.75">
      <c r="A18" s="6" t="s">
        <v>33</v>
      </c>
      <c r="H18" s="5"/>
      <c r="I18" s="15"/>
    </row>
    <row r="19" spans="1:9" s="1" customFormat="1" ht="12.75">
      <c r="A19" t="s">
        <v>34</v>
      </c>
      <c r="B19" t="s">
        <v>35</v>
      </c>
      <c r="D19" s="13"/>
      <c r="H19" s="5" t="s">
        <v>36</v>
      </c>
      <c r="I19" s="10">
        <f>IF(I17&gt;0,(I17*0.2+I14),I16)</f>
        <v>0</v>
      </c>
    </row>
    <row r="20" spans="1:9" s="1" customFormat="1" ht="12.75">
      <c r="A20" t="s">
        <v>37</v>
      </c>
      <c r="B20" t="s">
        <v>38</v>
      </c>
      <c r="H20" s="5" t="s">
        <v>39</v>
      </c>
      <c r="I20" s="10">
        <f>SUM(I16-I19)</f>
        <v>0</v>
      </c>
    </row>
    <row r="21" spans="1:9" s="1" customFormat="1" ht="12.75">
      <c r="A21" s="6" t="s">
        <v>40</v>
      </c>
      <c r="H21" s="5"/>
      <c r="I21" s="15"/>
    </row>
    <row r="22" spans="1:9" s="1" customFormat="1" ht="12.75">
      <c r="A22" t="s">
        <v>41</v>
      </c>
      <c r="B22" t="s">
        <v>42</v>
      </c>
      <c r="H22" s="5" t="s">
        <v>43</v>
      </c>
      <c r="I22" s="9">
        <v>0</v>
      </c>
    </row>
    <row r="23" spans="1:9" s="1" customFormat="1" ht="12.75">
      <c r="A23" t="s">
        <v>44</v>
      </c>
      <c r="B23" t="s">
        <v>45</v>
      </c>
      <c r="H23" s="5" t="s">
        <v>46</v>
      </c>
      <c r="I23" s="10">
        <f>SUM(I16-I22)</f>
        <v>0</v>
      </c>
    </row>
    <row r="24" spans="1:9" s="1" customFormat="1" ht="12.75">
      <c r="A24" s="6" t="s">
        <v>47</v>
      </c>
      <c r="H24" s="5"/>
      <c r="I24" s="15"/>
    </row>
    <row r="25" spans="1:9" s="1" customFormat="1" ht="12.75">
      <c r="A25" t="s">
        <v>48</v>
      </c>
      <c r="B25" t="s">
        <v>49</v>
      </c>
      <c r="H25" s="5" t="s">
        <v>50</v>
      </c>
      <c r="I25" s="10">
        <f>IF(I23&gt;=I19,0,IF(I23&gt;I14,I22*0.25,I17*0.25))</f>
        <v>0</v>
      </c>
    </row>
    <row r="26" spans="1:9" s="1" customFormat="1" ht="12.75">
      <c r="A26" t="s">
        <v>51</v>
      </c>
      <c r="B26" t="s">
        <v>52</v>
      </c>
      <c r="H26" s="5" t="s">
        <v>53</v>
      </c>
      <c r="I26" s="15">
        <f>IF(M43=1,IF((AND($I16&gt;$I14,$I23&lt;=$I14)),(2*($I14-$I23)),2*$I22),0)</f>
        <v>0</v>
      </c>
    </row>
    <row r="27" spans="1:9" s="1" customFormat="1" ht="12.75">
      <c r="A27" t="s">
        <v>54</v>
      </c>
      <c r="B27" t="s">
        <v>55</v>
      </c>
      <c r="H27" s="5" t="s">
        <v>56</v>
      </c>
      <c r="I27" s="12">
        <f>IF(I23&gt;=I19,0,IF(I23&gt;I14,I23-I14,0))</f>
        <v>0</v>
      </c>
    </row>
    <row r="28" spans="1:9" s="1" customFormat="1" ht="12.75">
      <c r="A28" t="s">
        <v>57</v>
      </c>
      <c r="B28" t="s">
        <v>58</v>
      </c>
      <c r="H28" s="5" t="s">
        <v>59</v>
      </c>
      <c r="I28" s="10">
        <f>IF(I25+I26-I27&gt;0,I25+I26-I27,0)</f>
        <v>0</v>
      </c>
    </row>
    <row r="29" spans="1:9" s="1" customFormat="1" ht="12.75">
      <c r="A29" t="s">
        <v>60</v>
      </c>
      <c r="B29" t="s">
        <v>61</v>
      </c>
      <c r="H29" s="5" t="s">
        <v>62</v>
      </c>
      <c r="I29" s="10">
        <f>IF(I16&lt;I13,I13-I16,0)</f>
        <v>0</v>
      </c>
    </row>
    <row r="30" spans="1:9" s="1" customFormat="1" ht="12.75">
      <c r="A30" t="s">
        <v>63</v>
      </c>
      <c r="B30" t="s">
        <v>64</v>
      </c>
      <c r="H30" s="5" t="s">
        <v>65</v>
      </c>
      <c r="I30" s="10">
        <f>SUM(I28+I29)</f>
        <v>0</v>
      </c>
    </row>
    <row r="31" spans="8:9" s="1" customFormat="1" ht="12.75">
      <c r="H31" s="5"/>
      <c r="I31" s="7"/>
    </row>
    <row r="32" spans="7:9" s="1" customFormat="1" ht="12.75">
      <c r="G32" s="1" t="s">
        <v>71</v>
      </c>
      <c r="H32" s="4"/>
      <c r="I32" s="7">
        <f>I30*43560</f>
        <v>0</v>
      </c>
    </row>
    <row r="33" spans="8:9" s="1" customFormat="1" ht="12.75">
      <c r="H33" s="4"/>
      <c r="I33" s="7"/>
    </row>
    <row r="34" spans="7:9" s="1" customFormat="1" ht="12.75">
      <c r="G34" s="1" t="s">
        <v>72</v>
      </c>
      <c r="H34" s="4"/>
      <c r="I34" s="7">
        <f>I32*0.1</f>
        <v>0</v>
      </c>
    </row>
    <row r="40" spans="13:14" ht="12.75">
      <c r="M40">
        <f>IF($I23&gt;=$I19,0,1)</f>
        <v>0</v>
      </c>
      <c r="N40" s="1"/>
    </row>
    <row r="41" ht="12.75">
      <c r="M41">
        <f>IF($I23&gt;=$I14,0,1)</f>
        <v>0</v>
      </c>
    </row>
    <row r="42" spans="13:14" ht="12.75">
      <c r="M42">
        <f>IF(OR(M40,M41=0),1,0)</f>
        <v>1</v>
      </c>
      <c r="N42" t="s">
        <v>66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51"/>
  <sheetViews>
    <sheetView tabSelected="1" zoomScalePageLayoutView="0" workbookViewId="0" topLeftCell="A1">
      <selection activeCell="P26" sqref="P26"/>
    </sheetView>
  </sheetViews>
  <sheetFormatPr defaultColWidth="8.421875" defaultRowHeight="12.75"/>
  <cols>
    <col min="1" max="7" width="9.00390625" style="1" customWidth="1"/>
    <col min="8" max="8" width="5.8515625" style="4" customWidth="1"/>
    <col min="9" max="9" width="9.00390625" style="7" customWidth="1"/>
    <col min="10" max="16384" width="8.421875" style="1" customWidth="1"/>
  </cols>
  <sheetData>
    <row r="1" spans="1:254" ht="18">
      <c r="A1" s="2" t="s">
        <v>0</v>
      </c>
      <c r="B1" s="2"/>
      <c r="C1" s="11"/>
      <c r="D1" s="2"/>
      <c r="E1" s="2"/>
      <c r="F1" s="2"/>
      <c r="G1" s="2"/>
      <c r="H1" s="14"/>
      <c r="I1" s="8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</row>
    <row r="2" ht="12.75">
      <c r="H2" s="5"/>
    </row>
    <row r="3" spans="1:8" ht="12.75">
      <c r="A3" s="6" t="s">
        <v>1</v>
      </c>
      <c r="H3" s="5"/>
    </row>
    <row r="4" spans="1:9" ht="12.75">
      <c r="A4" t="s">
        <v>2</v>
      </c>
      <c r="B4" t="s">
        <v>3</v>
      </c>
      <c r="H4" s="5" t="s">
        <v>4</v>
      </c>
      <c r="I4" s="9">
        <v>0</v>
      </c>
    </row>
    <row r="5" spans="1:9" ht="12.75">
      <c r="A5" t="s">
        <v>5</v>
      </c>
      <c r="B5" t="s">
        <v>6</v>
      </c>
      <c r="H5" s="5" t="s">
        <v>7</v>
      </c>
      <c r="I5" s="9">
        <v>0</v>
      </c>
    </row>
    <row r="6" spans="1:9" ht="12.75">
      <c r="A6" t="s">
        <v>8</v>
      </c>
      <c r="B6" t="s">
        <v>1</v>
      </c>
      <c r="H6" s="5" t="s">
        <v>9</v>
      </c>
      <c r="I6" s="10">
        <f>SUM(I4-I5)</f>
        <v>0</v>
      </c>
    </row>
    <row r="7" spans="1:9" ht="12.75">
      <c r="A7" s="6" t="s">
        <v>10</v>
      </c>
      <c r="H7" s="5"/>
      <c r="I7" s="15"/>
    </row>
    <row r="8" spans="1:9" ht="12.75">
      <c r="A8"/>
      <c r="B8"/>
      <c r="C8" t="s">
        <v>11</v>
      </c>
      <c r="D8"/>
      <c r="E8"/>
      <c r="F8"/>
      <c r="G8"/>
      <c r="H8" s="5"/>
      <c r="I8" s="15"/>
    </row>
    <row r="9" spans="3:9" ht="12.75">
      <c r="C9" t="s">
        <v>12</v>
      </c>
      <c r="H9" s="5"/>
      <c r="I9" s="15"/>
    </row>
    <row r="10" spans="1:256" ht="12.75">
      <c r="A10" s="5"/>
      <c r="B10" s="5" t="s">
        <v>13</v>
      </c>
      <c r="C10" s="5" t="s">
        <v>14</v>
      </c>
      <c r="D10" s="5" t="s">
        <v>15</v>
      </c>
      <c r="E10" s="5" t="s">
        <v>16</v>
      </c>
      <c r="F10" s="5" t="s">
        <v>17</v>
      </c>
      <c r="G10" s="5" t="s">
        <v>18</v>
      </c>
      <c r="H10" s="5"/>
      <c r="I10" s="15"/>
      <c r="J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1:256" ht="12.75">
      <c r="A11" s="4"/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5"/>
      <c r="I11" s="15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1:9" ht="12.75">
      <c r="A12"/>
      <c r="B12"/>
      <c r="C12"/>
      <c r="D12"/>
      <c r="E12"/>
      <c r="F12"/>
      <c r="G12"/>
      <c r="H12" s="5"/>
      <c r="I12" s="15"/>
    </row>
    <row r="13" spans="1:9" ht="12.75">
      <c r="A13" t="s">
        <v>19</v>
      </c>
      <c r="B13" t="s">
        <v>20</v>
      </c>
      <c r="F13" s="3">
        <f>SUM((B11*0.2)+(C11*0.2)+(D11*0.15)+(E11*0.15)+(F11*0.15)+(G11*0.15))</f>
        <v>0</v>
      </c>
      <c r="G13" t="s">
        <v>21</v>
      </c>
      <c r="H13" s="5" t="s">
        <v>22</v>
      </c>
      <c r="I13" s="10">
        <f>SUM(I6*F13)</f>
        <v>0</v>
      </c>
    </row>
    <row r="14" spans="1:9" ht="12.75">
      <c r="A14" t="s">
        <v>23</v>
      </c>
      <c r="B14" t="s">
        <v>24</v>
      </c>
      <c r="F14" s="3">
        <f>SUM((B11*0.5)+(C11*0.25)+(D11*0.2)+(E11*0.2)+(F11*0.15)+(G11*0.15))</f>
        <v>0</v>
      </c>
      <c r="G14" t="s">
        <v>21</v>
      </c>
      <c r="H14" s="5" t="s">
        <v>25</v>
      </c>
      <c r="I14" s="10">
        <f>SUM(I6*F14)</f>
        <v>0</v>
      </c>
    </row>
    <row r="15" spans="1:9" ht="12.75">
      <c r="A15" s="6" t="s">
        <v>26</v>
      </c>
      <c r="H15" s="5"/>
      <c r="I15" s="15"/>
    </row>
    <row r="16" spans="1:9" ht="12.75">
      <c r="A16" t="s">
        <v>27</v>
      </c>
      <c r="B16" t="s">
        <v>28</v>
      </c>
      <c r="H16" s="5" t="s">
        <v>29</v>
      </c>
      <c r="I16" s="9">
        <v>0</v>
      </c>
    </row>
    <row r="17" spans="1:9" ht="12.75">
      <c r="A17" t="s">
        <v>30</v>
      </c>
      <c r="B17" t="s">
        <v>31</v>
      </c>
      <c r="H17" s="5" t="s">
        <v>32</v>
      </c>
      <c r="I17" s="10">
        <f>IF(I16&gt;I14,I16-I14,0)</f>
        <v>0</v>
      </c>
    </row>
    <row r="18" spans="1:9" ht="12.75">
      <c r="A18" s="6" t="s">
        <v>33</v>
      </c>
      <c r="H18" s="5"/>
      <c r="I18" s="15"/>
    </row>
    <row r="19" spans="1:9" ht="12.75">
      <c r="A19" t="s">
        <v>34</v>
      </c>
      <c r="B19" t="s">
        <v>35</v>
      </c>
      <c r="D19" s="13"/>
      <c r="H19" s="5" t="s">
        <v>36</v>
      </c>
      <c r="I19" s="10">
        <f>IF(I17&gt;0,(I17*0.2+I14),I16)</f>
        <v>0</v>
      </c>
    </row>
    <row r="20" spans="1:9" ht="12.75">
      <c r="A20" t="s">
        <v>37</v>
      </c>
      <c r="B20" t="s">
        <v>38</v>
      </c>
      <c r="H20" s="5" t="s">
        <v>39</v>
      </c>
      <c r="I20" s="10">
        <f>SUM(I16-I19)</f>
        <v>0</v>
      </c>
    </row>
    <row r="21" spans="1:9" ht="12.75">
      <c r="A21" s="6" t="s">
        <v>40</v>
      </c>
      <c r="H21" s="5"/>
      <c r="I21" s="15"/>
    </row>
    <row r="22" spans="1:9" ht="12.75">
      <c r="A22" t="s">
        <v>41</v>
      </c>
      <c r="B22" t="s">
        <v>42</v>
      </c>
      <c r="H22" s="5" t="s">
        <v>43</v>
      </c>
      <c r="I22" s="9">
        <v>0</v>
      </c>
    </row>
    <row r="23" spans="1:9" ht="12.75">
      <c r="A23" t="s">
        <v>44</v>
      </c>
      <c r="B23" t="s">
        <v>45</v>
      </c>
      <c r="H23" s="5" t="s">
        <v>46</v>
      </c>
      <c r="I23" s="10">
        <f>SUM(I16-I22)</f>
        <v>0</v>
      </c>
    </row>
    <row r="24" spans="1:9" ht="12.75">
      <c r="A24" s="6" t="s">
        <v>47</v>
      </c>
      <c r="H24" s="5"/>
      <c r="I24" s="15"/>
    </row>
    <row r="25" spans="1:9" ht="12.75">
      <c r="A25" t="s">
        <v>48</v>
      </c>
      <c r="B25" t="s">
        <v>49</v>
      </c>
      <c r="H25" s="5" t="s">
        <v>50</v>
      </c>
      <c r="I25" s="10">
        <f>IF(I23&gt;=I19,0,IF(I23&gt;I14,I22*0.25,I17*0.25))</f>
        <v>0</v>
      </c>
    </row>
    <row r="26" spans="1:9" ht="12.75">
      <c r="A26" t="s">
        <v>51</v>
      </c>
      <c r="B26" t="s">
        <v>52</v>
      </c>
      <c r="H26" s="5" t="s">
        <v>53</v>
      </c>
      <c r="I26" s="15">
        <f>IF(M49=1,IF((AND($I16&gt;$I14,$I23&lt;=$I14)),(2*($I14-$I23)),2*$I22),0)</f>
        <v>0</v>
      </c>
    </row>
    <row r="27" spans="1:9" ht="12.75">
      <c r="A27" t="s">
        <v>54</v>
      </c>
      <c r="B27" t="s">
        <v>55</v>
      </c>
      <c r="H27" s="5" t="s">
        <v>56</v>
      </c>
      <c r="I27" s="12">
        <f>IF(I23&gt;=I19,0,IF(I23&gt;I14,I23-I14,0))</f>
        <v>0</v>
      </c>
    </row>
    <row r="28" spans="1:9" ht="12.75">
      <c r="A28" t="s">
        <v>57</v>
      </c>
      <c r="B28" t="s">
        <v>58</v>
      </c>
      <c r="H28" s="5" t="s">
        <v>59</v>
      </c>
      <c r="I28" s="10">
        <f>IF(I25+I26-I27&gt;0,I25+I26-I27,0)</f>
        <v>0</v>
      </c>
    </row>
    <row r="29" spans="1:9" ht="12.75">
      <c r="A29" t="s">
        <v>60</v>
      </c>
      <c r="B29" t="s">
        <v>61</v>
      </c>
      <c r="H29" s="5" t="s">
        <v>62</v>
      </c>
      <c r="I29" s="10">
        <f>IF(I16&lt;I13,I13-I16,0)</f>
        <v>0</v>
      </c>
    </row>
    <row r="30" spans="1:9" ht="12.75">
      <c r="A30" t="s">
        <v>63</v>
      </c>
      <c r="B30" t="s">
        <v>64</v>
      </c>
      <c r="H30" s="5" t="s">
        <v>65</v>
      </c>
      <c r="I30" s="10">
        <f>ROUND(SUM(I28+I29),2)</f>
        <v>0</v>
      </c>
    </row>
    <row r="31" ht="12.75">
      <c r="H31" s="5"/>
    </row>
    <row r="32" spans="1:9" ht="12.75">
      <c r="A32" s="1" t="s">
        <v>76</v>
      </c>
      <c r="D32" s="1" t="s">
        <v>73</v>
      </c>
      <c r="G32" s="1" t="s">
        <v>71</v>
      </c>
      <c r="I32" s="7">
        <f>I30*43560</f>
        <v>0</v>
      </c>
    </row>
    <row r="34" spans="4:9" ht="12.75">
      <c r="D34" s="1" t="s">
        <v>74</v>
      </c>
      <c r="I34" s="7">
        <f>I32*0.3</f>
        <v>0</v>
      </c>
    </row>
    <row r="36" spans="4:9" ht="12.75">
      <c r="D36" s="1" t="s">
        <v>75</v>
      </c>
      <c r="I36" s="7">
        <f>I32*0.36</f>
        <v>0</v>
      </c>
    </row>
    <row r="38" ht="12.75">
      <c r="M38">
        <f>IF($I23&gt;=$I19,0,1)</f>
        <v>0</v>
      </c>
    </row>
    <row r="39" spans="13:14" ht="12.75">
      <c r="M39">
        <f>IF($I23&gt;=$I14,0,1)</f>
        <v>0</v>
      </c>
      <c r="N39"/>
    </row>
    <row r="40" spans="13:14" ht="12.75">
      <c r="M40">
        <f>IF(OR(M38,M39=0),1,0)</f>
        <v>1</v>
      </c>
      <c r="N40" t="s">
        <v>66</v>
      </c>
    </row>
    <row r="43" ht="12.75">
      <c r="M43">
        <f>IF(I16&gt;I14,0,1)</f>
        <v>1</v>
      </c>
    </row>
    <row r="44" ht="12.75">
      <c r="M44">
        <f>IF(I23&gt;I14,0,1)</f>
        <v>1</v>
      </c>
    </row>
    <row r="45" ht="12.75">
      <c r="M45">
        <f>SUM(M43+M44)</f>
        <v>2</v>
      </c>
    </row>
    <row r="46" spans="13:14" ht="12.75">
      <c r="M46">
        <f>IF(M45&gt;=1,1,0)</f>
        <v>1</v>
      </c>
      <c r="N46" t="s">
        <v>67</v>
      </c>
    </row>
    <row r="47" spans="13:14" ht="12.75">
      <c r="M47">
        <f>IF(M46=0,-2,1)</f>
        <v>1</v>
      </c>
      <c r="N47"/>
    </row>
    <row r="48" spans="13:14" ht="12.75">
      <c r="M48">
        <f>SUM(M40+M47)</f>
        <v>2</v>
      </c>
      <c r="N48" t="s">
        <v>68</v>
      </c>
    </row>
    <row r="49" spans="13:14" ht="12.75">
      <c r="M49">
        <f>IF(M48&gt;0,1,0)</f>
        <v>1</v>
      </c>
      <c r="N49" t="s">
        <v>69</v>
      </c>
    </row>
    <row r="51" spans="13:14" ht="12.75">
      <c r="M51" s="5">
        <f>IF(M49=1,IF((AND($I16&gt;$I14,$I23&lt;=$I14)),(2*($I14-$I23)),2*$I22),0)</f>
        <v>0</v>
      </c>
      <c r="N51" s="5" t="s">
        <v>70</v>
      </c>
    </row>
  </sheetData>
  <sheetProtection/>
  <printOptions gridLines="1"/>
  <pageMargins left="0.5" right="0.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Eckard, Debra S.</dc:creator>
  <cp:keywords/>
  <dc:description/>
  <cp:lastModifiedBy>Jenkins, Meghan</cp:lastModifiedBy>
  <cp:lastPrinted>2014-01-13T14:25:48Z</cp:lastPrinted>
  <dcterms:created xsi:type="dcterms:W3CDTF">2004-10-20T20:51:10Z</dcterms:created>
  <dcterms:modified xsi:type="dcterms:W3CDTF">2018-05-30T20:07:41Z</dcterms:modified>
  <cp:category/>
  <cp:version/>
  <cp:contentType/>
  <cp:contentStatus/>
</cp:coreProperties>
</file>